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13_ncr:1_{6BE6427C-BE1B-4D97-9304-3BEB52090D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Q3" i="1"/>
  <c r="Q30" i="1"/>
  <c r="Q2" i="1"/>
  <c r="Q23" i="1"/>
  <c r="Q10" i="1"/>
  <c r="Q12" i="1"/>
  <c r="Q17" i="1"/>
  <c r="Q28" i="1"/>
  <c r="Q40" i="1"/>
  <c r="Q19" i="1"/>
  <c r="Q11" i="1"/>
  <c r="Q38" i="1"/>
  <c r="Q5" i="1"/>
  <c r="Q29" i="1"/>
  <c r="Q37" i="1"/>
  <c r="Q35" i="1"/>
  <c r="Q42" i="1"/>
  <c r="Q4" i="1"/>
  <c r="Q55" i="1"/>
  <c r="Q27" i="1"/>
  <c r="Q18" i="1"/>
  <c r="Q50" i="1"/>
  <c r="Q43" i="1"/>
  <c r="Q39" i="1"/>
  <c r="Q15" i="1"/>
  <c r="Q34" i="1"/>
  <c r="Q56" i="1"/>
  <c r="Q26" i="1"/>
  <c r="Q53" i="1"/>
  <c r="Q33" i="1"/>
  <c r="Q41" i="1"/>
  <c r="Q24" i="1"/>
  <c r="Q14" i="1"/>
  <c r="Q44" i="1"/>
  <c r="A6" i="1"/>
  <c r="B6" i="1"/>
  <c r="A44" i="1"/>
  <c r="B44" i="1"/>
  <c r="A14" i="1"/>
  <c r="B14" i="1"/>
  <c r="A45" i="1"/>
  <c r="B45" i="1"/>
  <c r="A24" i="1"/>
  <c r="B24" i="1"/>
  <c r="A7" i="1"/>
  <c r="B7" i="1"/>
  <c r="A41" i="1"/>
  <c r="B41" i="1"/>
  <c r="A33" i="1"/>
  <c r="B33" i="1"/>
  <c r="A53" i="1"/>
  <c r="B53" i="1"/>
  <c r="A46" i="1"/>
  <c r="B46" i="1"/>
  <c r="A26" i="1"/>
  <c r="B26" i="1"/>
  <c r="A56" i="1"/>
  <c r="B56" i="1"/>
  <c r="A20" i="1"/>
  <c r="B20" i="1"/>
  <c r="A34" i="1"/>
  <c r="B34" i="1"/>
  <c r="A15" i="1"/>
  <c r="B15" i="1"/>
  <c r="A39" i="1"/>
  <c r="B39" i="1"/>
  <c r="A43" i="1"/>
  <c r="B43" i="1"/>
  <c r="A8" i="1"/>
  <c r="B8" i="1"/>
  <c r="A50" i="1"/>
  <c r="B50" i="1"/>
  <c r="A18" i="1"/>
  <c r="B18" i="1"/>
  <c r="A21" i="1"/>
  <c r="B21" i="1"/>
  <c r="A47" i="1"/>
  <c r="B47" i="1"/>
  <c r="A27" i="1"/>
  <c r="B27" i="1"/>
  <c r="A55" i="1"/>
  <c r="B55" i="1"/>
  <c r="A4" i="1"/>
  <c r="B4" i="1"/>
  <c r="A42" i="1"/>
  <c r="B42" i="1"/>
  <c r="A35" i="1"/>
  <c r="B35" i="1"/>
  <c r="A37" i="1"/>
  <c r="B37" i="1"/>
  <c r="A29" i="1"/>
  <c r="B29" i="1"/>
  <c r="A5" i="1"/>
  <c r="B5" i="1"/>
  <c r="A38" i="1"/>
  <c r="B38" i="1"/>
  <c r="A11" i="1"/>
  <c r="B11" i="1"/>
  <c r="A19" i="1"/>
  <c r="B19" i="1"/>
  <c r="A48" i="1"/>
  <c r="B48" i="1"/>
  <c r="A40" i="1"/>
  <c r="B40" i="1"/>
  <c r="A51" i="1"/>
  <c r="B51" i="1"/>
  <c r="A28" i="1"/>
  <c r="B28" i="1"/>
  <c r="A17" i="1"/>
  <c r="B17" i="1"/>
  <c r="A12" i="1"/>
  <c r="B12" i="1"/>
  <c r="A10" i="1"/>
  <c r="B10" i="1"/>
  <c r="A23" i="1"/>
  <c r="B23" i="1"/>
  <c r="A2" i="1"/>
  <c r="B2" i="1"/>
  <c r="A30" i="1"/>
  <c r="B30" i="1"/>
  <c r="A3" i="1"/>
  <c r="B3" i="1"/>
  <c r="A31" i="1"/>
  <c r="B31" i="1"/>
  <c r="A16" i="1"/>
  <c r="B16" i="1"/>
</calcChain>
</file>

<file path=xl/sharedStrings.xml><?xml version="1.0" encoding="utf-8"?>
<sst xmlns="http://schemas.openxmlformats.org/spreadsheetml/2006/main" count="368" uniqueCount="150">
  <si>
    <t>Mark</t>
  </si>
  <si>
    <t>Shipp</t>
  </si>
  <si>
    <t>Clubman</t>
  </si>
  <si>
    <t>John</t>
  </si>
  <si>
    <t>Holdsworth</t>
  </si>
  <si>
    <t>Reynard</t>
  </si>
  <si>
    <t>Norris</t>
  </si>
  <si>
    <t>Alex</t>
  </si>
  <si>
    <t>Taylor</t>
  </si>
  <si>
    <t>Dean</t>
  </si>
  <si>
    <t>Skerratt</t>
  </si>
  <si>
    <t>Paul</t>
  </si>
  <si>
    <t>Garland</t>
  </si>
  <si>
    <t>Max</t>
  </si>
  <si>
    <t>Bird</t>
  </si>
  <si>
    <t>Jon</t>
  </si>
  <si>
    <t>Smith</t>
  </si>
  <si>
    <t>Jack</t>
  </si>
  <si>
    <t>Stiles</t>
  </si>
  <si>
    <t>Expert</t>
  </si>
  <si>
    <t>Ben</t>
  </si>
  <si>
    <t>Thomas</t>
  </si>
  <si>
    <t>Copp</t>
  </si>
  <si>
    <t>Graham</t>
  </si>
  <si>
    <t>Butt</t>
  </si>
  <si>
    <t>Novice</t>
  </si>
  <si>
    <t>Tim</t>
  </si>
  <si>
    <t>Adams</t>
  </si>
  <si>
    <t>Grace</t>
  </si>
  <si>
    <t>Parker</t>
  </si>
  <si>
    <t>Gamblin</t>
  </si>
  <si>
    <t>Lloyd</t>
  </si>
  <si>
    <t>James</t>
  </si>
  <si>
    <t>Richard</t>
  </si>
  <si>
    <t>Gennings</t>
  </si>
  <si>
    <t>Jim</t>
  </si>
  <si>
    <t>Gray</t>
  </si>
  <si>
    <t>Pre-65 D</t>
  </si>
  <si>
    <t>Andy</t>
  </si>
  <si>
    <t>Withers</t>
  </si>
  <si>
    <t>Aaron</t>
  </si>
  <si>
    <t>Sportsman</t>
  </si>
  <si>
    <t>Steve</t>
  </si>
  <si>
    <t>Martin</t>
  </si>
  <si>
    <t>Wiseman</t>
  </si>
  <si>
    <t>Greg</t>
  </si>
  <si>
    <t>Seymour</t>
  </si>
  <si>
    <t>Matthew</t>
  </si>
  <si>
    <t>Rowden</t>
  </si>
  <si>
    <t>Clint</t>
  </si>
  <si>
    <t>Sparrey</t>
  </si>
  <si>
    <t>Hampton</t>
  </si>
  <si>
    <t>Twin Shock C</t>
  </si>
  <si>
    <t>Billingham</t>
  </si>
  <si>
    <t>Machinek</t>
  </si>
  <si>
    <t>Ian</t>
  </si>
  <si>
    <t>Veteran</t>
  </si>
  <si>
    <t>David</t>
  </si>
  <si>
    <t>Barrett</t>
  </si>
  <si>
    <t>Trevor</t>
  </si>
  <si>
    <t>Gatrell</t>
  </si>
  <si>
    <t>Bob</t>
  </si>
  <si>
    <t>Privett</t>
  </si>
  <si>
    <t>Ronnie</t>
  </si>
  <si>
    <t>Allen</t>
  </si>
  <si>
    <t>Kevin</t>
  </si>
  <si>
    <t>Goater</t>
  </si>
  <si>
    <t>Henvest</t>
  </si>
  <si>
    <t>Harris</t>
  </si>
  <si>
    <t>Curnick</t>
  </si>
  <si>
    <t>Brian</t>
  </si>
  <si>
    <t>Page</t>
  </si>
  <si>
    <t>Clive</t>
  </si>
  <si>
    <t>Wilson</t>
  </si>
  <si>
    <t>Harrison</t>
  </si>
  <si>
    <t>Kent</t>
  </si>
  <si>
    <t>Youth C</t>
  </si>
  <si>
    <t>Billy</t>
  </si>
  <si>
    <t>Guilford</t>
  </si>
  <si>
    <t>Youth D</t>
  </si>
  <si>
    <t>Finley</t>
  </si>
  <si>
    <t>Dexter</t>
  </si>
  <si>
    <t>No.</t>
  </si>
  <si>
    <t>ACU No.</t>
  </si>
  <si>
    <t>Name</t>
  </si>
  <si>
    <t>Class</t>
  </si>
  <si>
    <t>Machine</t>
  </si>
  <si>
    <t>TRS ONE 250</t>
  </si>
  <si>
    <t>Montesa 315R</t>
  </si>
  <si>
    <t>Sherco 250</t>
  </si>
  <si>
    <t>TRS 250</t>
  </si>
  <si>
    <t>BSA B40</t>
  </si>
  <si>
    <t>Vertigo 250 DL</t>
  </si>
  <si>
    <t>Yamaha Majesty 175</t>
  </si>
  <si>
    <t>Oset 20</t>
  </si>
  <si>
    <t>Montesa 260</t>
  </si>
  <si>
    <t>Gas Gas 300 Racing</t>
  </si>
  <si>
    <t>Montesa 301 RR</t>
  </si>
  <si>
    <t>Honda TLR 200</t>
  </si>
  <si>
    <t>TRS RR 250</t>
  </si>
  <si>
    <t>Sherco 300</t>
  </si>
  <si>
    <t>Montesa 4RT</t>
  </si>
  <si>
    <t>Vertigo</t>
  </si>
  <si>
    <t>Gas Gas 125</t>
  </si>
  <si>
    <t>Honda 4RT</t>
  </si>
  <si>
    <t>Honda 260</t>
  </si>
  <si>
    <t>Beta 250</t>
  </si>
  <si>
    <t>Sherco ST 250 Factory</t>
  </si>
  <si>
    <t>Oset</t>
  </si>
  <si>
    <t>TRS 300</t>
  </si>
  <si>
    <t>Fantic 200</t>
  </si>
  <si>
    <t>Beta Evo 250</t>
  </si>
  <si>
    <t>Sherco ST 300</t>
  </si>
  <si>
    <t>Vertigo 300</t>
  </si>
  <si>
    <t>Sherco ST 250</t>
  </si>
  <si>
    <t>Gas Gas TXT 250</t>
  </si>
  <si>
    <t>Beta Evo Factory 300</t>
  </si>
  <si>
    <t>Beta 80 Senior</t>
  </si>
  <si>
    <t>Gas Gas 250</t>
  </si>
  <si>
    <t>Beta Evo 290</t>
  </si>
  <si>
    <t>Gas Gas Racing 300</t>
  </si>
  <si>
    <t>Beta Evo 300</t>
  </si>
  <si>
    <t>Ariel HT5</t>
  </si>
  <si>
    <t>Beta 300 Factory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</si>
  <si>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</si>
  <si>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</si>
  <si>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</si>
  <si>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</si>
  <si>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</si>
  <si>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</si>
  <si>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</si>
  <si>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</si>
  <si>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</si>
  <si>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</si>
  <si>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 xml:space="preserve">Total </t>
  </si>
  <si>
    <t>Pos.</t>
  </si>
  <si>
    <t>Geoff</t>
  </si>
  <si>
    <t>Tony</t>
  </si>
  <si>
    <t>Chris</t>
  </si>
  <si>
    <t>Mik</t>
  </si>
  <si>
    <t>1st</t>
  </si>
  <si>
    <t>2nd</t>
  </si>
  <si>
    <t>DNF</t>
  </si>
  <si>
    <t>3rd</t>
  </si>
  <si>
    <t>4th</t>
  </si>
  <si>
    <t>5th</t>
  </si>
  <si>
    <t>6th</t>
  </si>
  <si>
    <t>7th</t>
  </si>
  <si>
    <t>8th</t>
  </si>
  <si>
    <t>Youth D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</si>
</sst>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11" xfId="0" applyFont="1" applyBorder="1"/>
    <xf numFmtId="0" fontId="16" fillId="0" borderId="0" xfId="0" applyFont="1"/>
    <xf numFmtId="0" fontId="16" fillId="0" borderId="13" xfId="0" applyFont="1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showGridLines="0" tabSelected="1" workbookViewId="0">
      <selection activeCell="R14" sqref="R14:R19"/>
    </sheetView>
  </sheetViews>
  <sheetFormatPr defaultRowHeight="15" x14ac:dyDescent="0.25"/>
  <cols>
    <col min="1" max="1" width="6.140625" customWidth="1"/>
    <col min="2" max="2" width="16" bestFit="1" customWidth="1"/>
    <col min="3" max="3" width="11.42578125" bestFit="1" customWidth="1"/>
    <col min="4" max="4" width="14.140625" customWidth="1"/>
    <col min="5" max="5" width="21.140625" customWidth="1"/>
    <col min="6" max="6" width="23.42578125" customWidth="1"/>
    <col min="7" max="16" width="7.7109375" style="2" customWidth="1"/>
    <col min="17" max="18" width="9.140625" style="2"/>
  </cols>
  <sheetData>
    <row r="1" spans="1:18" s="6" customFormat="1" x14ac:dyDescent="0.25">
      <c r="A1" s="5" t="s">
        <v>82</v>
      </c>
      <c r="B1" s="5" t="s">
        <v>83</v>
      </c>
      <c r="C1" s="13" t="s">
        <v>84</v>
      </c>
      <c r="D1" s="13"/>
      <c r="E1" s="5" t="s">
        <v>85</v>
      </c>
      <c r="F1" s="7" t="s">
        <v>86</v>
      </c>
      <c r="G1" s="11" t="s">
        <v>124</v>
      </c>
      <c r="H1" s="11" t="s">
        <v>125</v>
      </c>
      <c r="I1" s="11" t="s">
        <v>126</v>
      </c>
      <c r="J1" s="11" t="s">
        <v>127</v>
      </c>
      <c r="K1" s="11" t="s">
        <v>128</v>
      </c>
      <c r="L1" s="11" t="s">
        <v>129</v>
      </c>
      <c r="M1" s="11" t="s">
        <v>130</v>
      </c>
      <c r="N1" s="11" t="s">
        <v>131</v>
      </c>
      <c r="O1" s="11" t="s">
        <v>132</v>
      </c>
      <c r="P1" s="11" t="s">
        <v>133</v>
      </c>
      <c r="Q1" s="11" t="s">
        <v>134</v>
      </c>
      <c r="R1" s="11" t="s">
        <v>135</v>
      </c>
    </row>
    <row r="2" spans="1:18" x14ac:dyDescent="0.25">
      <c r="A2" s="4" t="str">
        <f>("577")</f>
        <v>577</v>
      </c>
      <c r="B2" s="4" t="str">
        <f>("154356")</f>
        <v>154356</v>
      </c>
      <c r="C2" s="4" t="s">
        <v>9</v>
      </c>
      <c r="D2" s="4" t="s">
        <v>10</v>
      </c>
      <c r="E2" s="4" t="s">
        <v>2</v>
      </c>
      <c r="F2" s="8" t="s">
        <v>123</v>
      </c>
      <c r="G2" s="12">
        <v>9</v>
      </c>
      <c r="H2" s="12">
        <v>7</v>
      </c>
      <c r="I2" s="12">
        <v>17</v>
      </c>
      <c r="J2" s="12">
        <v>14</v>
      </c>
      <c r="K2" s="12">
        <v>0</v>
      </c>
      <c r="L2" s="12">
        <v>0</v>
      </c>
      <c r="M2" s="12">
        <v>0</v>
      </c>
      <c r="N2" s="12">
        <v>14</v>
      </c>
      <c r="O2" s="12">
        <v>17</v>
      </c>
      <c r="P2" s="12">
        <v>15</v>
      </c>
      <c r="Q2" s="12">
        <f>SUM(G2:P2)</f>
        <v>93</v>
      </c>
      <c r="R2" s="12" t="s">
        <v>140</v>
      </c>
    </row>
    <row r="3" spans="1:18" x14ac:dyDescent="0.25">
      <c r="A3" s="3" t="str">
        <f>("802")</f>
        <v>802</v>
      </c>
      <c r="B3" s="3" t="str">
        <f>("196540")</f>
        <v>196540</v>
      </c>
      <c r="C3" s="3" t="s">
        <v>15</v>
      </c>
      <c r="D3" s="3" t="s">
        <v>16</v>
      </c>
      <c r="E3" s="3" t="s">
        <v>2</v>
      </c>
      <c r="F3" s="9" t="s">
        <v>121</v>
      </c>
      <c r="G3" s="12">
        <v>9</v>
      </c>
      <c r="H3" s="12">
        <v>2</v>
      </c>
      <c r="I3" s="12">
        <v>20</v>
      </c>
      <c r="J3" s="12">
        <v>10</v>
      </c>
      <c r="K3" s="12">
        <v>0</v>
      </c>
      <c r="L3" s="12">
        <v>0</v>
      </c>
      <c r="M3" s="12">
        <v>6</v>
      </c>
      <c r="N3" s="12">
        <v>18</v>
      </c>
      <c r="O3" s="12">
        <v>20</v>
      </c>
      <c r="P3" s="12">
        <v>13</v>
      </c>
      <c r="Q3" s="12">
        <f>SUM(G3:P3)</f>
        <v>98</v>
      </c>
      <c r="R3" s="12" t="s">
        <v>141</v>
      </c>
    </row>
    <row r="4" spans="1:18" x14ac:dyDescent="0.25">
      <c r="A4" s="1" t="str">
        <f>("150")</f>
        <v>150</v>
      </c>
      <c r="B4" s="1" t="str">
        <f>("124931")</f>
        <v>124931</v>
      </c>
      <c r="C4" s="1" t="s">
        <v>0</v>
      </c>
      <c r="D4" s="1" t="s">
        <v>1</v>
      </c>
      <c r="E4" s="1" t="s">
        <v>2</v>
      </c>
      <c r="F4" s="10" t="s">
        <v>109</v>
      </c>
      <c r="G4" s="12">
        <v>10</v>
      </c>
      <c r="H4" s="12">
        <v>4</v>
      </c>
      <c r="I4" s="12">
        <v>18</v>
      </c>
      <c r="J4" s="12">
        <v>10</v>
      </c>
      <c r="K4" s="12">
        <v>2</v>
      </c>
      <c r="L4" s="12">
        <v>0</v>
      </c>
      <c r="M4" s="12">
        <v>4</v>
      </c>
      <c r="N4" s="12">
        <v>16</v>
      </c>
      <c r="O4" s="12">
        <v>18</v>
      </c>
      <c r="P4" s="12">
        <v>18</v>
      </c>
      <c r="Q4" s="12">
        <f>SUM(G4:P4)</f>
        <v>100</v>
      </c>
      <c r="R4" s="12" t="s">
        <v>143</v>
      </c>
    </row>
    <row r="5" spans="1:18" x14ac:dyDescent="0.25">
      <c r="A5" s="1" t="str">
        <f>("218")</f>
        <v>218</v>
      </c>
      <c r="B5" s="1" t="str">
        <f>("141469")</f>
        <v>141469</v>
      </c>
      <c r="C5" s="1" t="s">
        <v>7</v>
      </c>
      <c r="D5" s="1" t="s">
        <v>8</v>
      </c>
      <c r="E5" s="1" t="s">
        <v>2</v>
      </c>
      <c r="F5" s="10" t="s">
        <v>113</v>
      </c>
      <c r="G5" s="12">
        <v>5</v>
      </c>
      <c r="H5" s="12">
        <v>5</v>
      </c>
      <c r="I5" s="12">
        <v>20</v>
      </c>
      <c r="J5" s="12">
        <v>15</v>
      </c>
      <c r="K5" s="12">
        <v>0</v>
      </c>
      <c r="L5" s="12">
        <v>0</v>
      </c>
      <c r="M5" s="12">
        <v>0</v>
      </c>
      <c r="N5" s="12">
        <v>17</v>
      </c>
      <c r="O5" s="12">
        <v>20</v>
      </c>
      <c r="P5" s="12">
        <v>20</v>
      </c>
      <c r="Q5" s="12">
        <f>SUM(G5:P5)</f>
        <v>102</v>
      </c>
      <c r="R5" s="12" t="s">
        <v>144</v>
      </c>
    </row>
    <row r="6" spans="1:18" x14ac:dyDescent="0.25">
      <c r="A6" s="1" t="str">
        <f>("9")</f>
        <v>9</v>
      </c>
      <c r="B6" s="1" t="str">
        <f>("162639")</f>
        <v>162639</v>
      </c>
      <c r="C6" s="1" t="s">
        <v>13</v>
      </c>
      <c r="D6" s="1" t="s">
        <v>14</v>
      </c>
      <c r="E6" s="1" t="s">
        <v>2</v>
      </c>
      <c r="F6" s="10" t="s">
        <v>87</v>
      </c>
      <c r="G6" s="12" t="s">
        <v>142</v>
      </c>
      <c r="H6" s="12" t="s">
        <v>142</v>
      </c>
      <c r="I6" s="12" t="s">
        <v>142</v>
      </c>
      <c r="J6" s="12" t="s">
        <v>142</v>
      </c>
      <c r="K6" s="12" t="s">
        <v>142</v>
      </c>
      <c r="L6" s="12" t="s">
        <v>142</v>
      </c>
      <c r="M6" s="12" t="s">
        <v>142</v>
      </c>
      <c r="N6" s="12" t="s">
        <v>142</v>
      </c>
      <c r="O6" s="12" t="s">
        <v>142</v>
      </c>
      <c r="P6" s="12" t="s">
        <v>142</v>
      </c>
      <c r="Q6" s="12" t="s">
        <v>142</v>
      </c>
      <c r="R6" s="12" t="s">
        <v>142</v>
      </c>
    </row>
    <row r="7" spans="1:18" x14ac:dyDescent="0.25">
      <c r="A7" s="1" t="str">
        <f>("26")</f>
        <v>26</v>
      </c>
      <c r="B7" s="1" t="str">
        <f>("129780")</f>
        <v>129780</v>
      </c>
      <c r="C7" s="1" t="s">
        <v>11</v>
      </c>
      <c r="D7" s="1" t="s">
        <v>12</v>
      </c>
      <c r="E7" s="1" t="s">
        <v>2</v>
      </c>
      <c r="F7" s="10" t="s">
        <v>92</v>
      </c>
      <c r="G7" s="12" t="s">
        <v>142</v>
      </c>
      <c r="H7" s="12" t="s">
        <v>142</v>
      </c>
      <c r="I7" s="12" t="s">
        <v>142</v>
      </c>
      <c r="J7" s="12" t="s">
        <v>142</v>
      </c>
      <c r="K7" s="12" t="s">
        <v>142</v>
      </c>
      <c r="L7" s="12" t="s">
        <v>142</v>
      </c>
      <c r="M7" s="12" t="s">
        <v>142</v>
      </c>
      <c r="N7" s="12" t="s">
        <v>142</v>
      </c>
      <c r="O7" s="12" t="s">
        <v>142</v>
      </c>
      <c r="P7" s="12" t="s">
        <v>142</v>
      </c>
      <c r="Q7" s="12" t="s">
        <v>142</v>
      </c>
      <c r="R7" s="12" t="s">
        <v>142</v>
      </c>
    </row>
    <row r="8" spans="1:18" x14ac:dyDescent="0.25">
      <c r="A8" s="1" t="str">
        <f>("90")</f>
        <v>90</v>
      </c>
      <c r="B8" s="1" t="str">
        <f>("193635")</f>
        <v>193635</v>
      </c>
      <c r="C8" s="1" t="s">
        <v>3</v>
      </c>
      <c r="D8" s="1" t="s">
        <v>4</v>
      </c>
      <c r="E8" s="1" t="s">
        <v>2</v>
      </c>
      <c r="F8" s="10" t="s">
        <v>102</v>
      </c>
      <c r="G8" s="12" t="s">
        <v>142</v>
      </c>
      <c r="H8" s="12" t="s">
        <v>142</v>
      </c>
      <c r="I8" s="12" t="s">
        <v>142</v>
      </c>
      <c r="J8" s="12" t="s">
        <v>142</v>
      </c>
      <c r="K8" s="12" t="s">
        <v>142</v>
      </c>
      <c r="L8" s="12" t="s">
        <v>142</v>
      </c>
      <c r="M8" s="12" t="s">
        <v>142</v>
      </c>
      <c r="N8" s="12" t="s">
        <v>142</v>
      </c>
      <c r="O8" s="12" t="s">
        <v>142</v>
      </c>
      <c r="P8" s="12" t="s">
        <v>142</v>
      </c>
      <c r="Q8" s="12" t="s">
        <v>142</v>
      </c>
      <c r="R8" s="12" t="s">
        <v>142</v>
      </c>
    </row>
    <row r="9" spans="1:18" x14ac:dyDescent="0.25">
      <c r="A9" s="1"/>
      <c r="B9" s="1"/>
      <c r="C9" s="1"/>
      <c r="D9" s="1"/>
      <c r="E9" s="1"/>
      <c r="F9" s="1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x14ac:dyDescent="0.25">
      <c r="A10" s="1" t="str">
        <f>("486")</f>
        <v>486</v>
      </c>
      <c r="B10" s="1" t="str">
        <f>("195211")</f>
        <v>195211</v>
      </c>
      <c r="C10" s="1" t="s">
        <v>20</v>
      </c>
      <c r="D10" s="1" t="s">
        <v>16</v>
      </c>
      <c r="E10" s="1" t="s">
        <v>19</v>
      </c>
      <c r="F10" s="10" t="s">
        <v>121</v>
      </c>
      <c r="G10" s="12">
        <v>0</v>
      </c>
      <c r="H10" s="12">
        <v>7</v>
      </c>
      <c r="I10" s="12">
        <v>2</v>
      </c>
      <c r="J10" s="12">
        <v>10</v>
      </c>
      <c r="K10" s="12">
        <v>0</v>
      </c>
      <c r="L10" s="12">
        <v>2</v>
      </c>
      <c r="M10" s="12">
        <v>0</v>
      </c>
      <c r="N10" s="12">
        <v>5</v>
      </c>
      <c r="O10" s="12">
        <v>13</v>
      </c>
      <c r="P10" s="12">
        <v>9</v>
      </c>
      <c r="Q10" s="12">
        <f>SUM(G10:P10)</f>
        <v>48</v>
      </c>
      <c r="R10" s="12" t="s">
        <v>140</v>
      </c>
    </row>
    <row r="11" spans="1:18" x14ac:dyDescent="0.25">
      <c r="A11" s="1" t="str">
        <f>("250")</f>
        <v>250</v>
      </c>
      <c r="B11" s="1" t="str">
        <f>("11543")</f>
        <v>11543</v>
      </c>
      <c r="C11" s="1" t="s">
        <v>21</v>
      </c>
      <c r="D11" s="1" t="s">
        <v>22</v>
      </c>
      <c r="E11" s="1" t="s">
        <v>19</v>
      </c>
      <c r="F11" s="10" t="s">
        <v>100</v>
      </c>
      <c r="G11" s="12">
        <v>5</v>
      </c>
      <c r="H11" s="12">
        <v>6</v>
      </c>
      <c r="I11" s="12">
        <v>0</v>
      </c>
      <c r="J11" s="12">
        <v>9</v>
      </c>
      <c r="K11" s="12">
        <v>0</v>
      </c>
      <c r="L11" s="12">
        <v>0</v>
      </c>
      <c r="M11" s="12">
        <v>0</v>
      </c>
      <c r="N11" s="12">
        <v>8</v>
      </c>
      <c r="O11" s="12">
        <v>14</v>
      </c>
      <c r="P11" s="12">
        <v>10</v>
      </c>
      <c r="Q11" s="12">
        <f>SUM(G11:P11)</f>
        <v>52</v>
      </c>
      <c r="R11" s="12" t="s">
        <v>141</v>
      </c>
    </row>
    <row r="12" spans="1:18" x14ac:dyDescent="0.25">
      <c r="A12" s="1" t="str">
        <f>("484")</f>
        <v>484</v>
      </c>
      <c r="B12" s="1" t="str">
        <f>("116766")</f>
        <v>116766</v>
      </c>
      <c r="C12" s="1" t="s">
        <v>17</v>
      </c>
      <c r="D12" s="1" t="s">
        <v>18</v>
      </c>
      <c r="E12" s="1" t="s">
        <v>19</v>
      </c>
      <c r="F12" s="10" t="s">
        <v>120</v>
      </c>
      <c r="G12" s="12">
        <v>1</v>
      </c>
      <c r="H12" s="12">
        <v>11</v>
      </c>
      <c r="I12" s="12">
        <v>0</v>
      </c>
      <c r="J12" s="12">
        <v>9</v>
      </c>
      <c r="K12" s="12">
        <v>2</v>
      </c>
      <c r="L12" s="12">
        <v>1</v>
      </c>
      <c r="M12" s="12">
        <v>10</v>
      </c>
      <c r="N12" s="12">
        <v>3</v>
      </c>
      <c r="O12" s="12">
        <v>11</v>
      </c>
      <c r="P12" s="12">
        <v>11</v>
      </c>
      <c r="Q12" s="12">
        <f>SUM(G12:P12)</f>
        <v>59</v>
      </c>
      <c r="R12" s="12" t="s">
        <v>143</v>
      </c>
    </row>
    <row r="13" spans="1:18" x14ac:dyDescent="0.25">
      <c r="A13" s="1"/>
      <c r="B13" s="1"/>
      <c r="C13" s="1"/>
      <c r="D13" s="1"/>
      <c r="E13" s="1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x14ac:dyDescent="0.25">
      <c r="A14" s="1" t="str">
        <f>("14")</f>
        <v>14</v>
      </c>
      <c r="B14" s="1" t="str">
        <f>("171918")</f>
        <v>171918</v>
      </c>
      <c r="C14" s="1" t="s">
        <v>136</v>
      </c>
      <c r="D14" s="1" t="s">
        <v>29</v>
      </c>
      <c r="E14" s="1" t="s">
        <v>25</v>
      </c>
      <c r="F14" s="10" t="s">
        <v>89</v>
      </c>
      <c r="G14" s="12">
        <v>1</v>
      </c>
      <c r="H14" s="12">
        <v>0</v>
      </c>
      <c r="I14" s="12">
        <v>4</v>
      </c>
      <c r="J14" s="12">
        <v>12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>SUM(G14:P14)</f>
        <v>17</v>
      </c>
      <c r="R14" s="12" t="s">
        <v>140</v>
      </c>
    </row>
    <row r="15" spans="1:18" x14ac:dyDescent="0.25">
      <c r="A15" s="1" t="str">
        <f>("61")</f>
        <v>61</v>
      </c>
      <c r="B15" s="1" t="str">
        <f>("27425")</f>
        <v>27425</v>
      </c>
      <c r="C15" s="1" t="s">
        <v>23</v>
      </c>
      <c r="D15" s="1" t="s">
        <v>24</v>
      </c>
      <c r="E15" s="1" t="s">
        <v>25</v>
      </c>
      <c r="F15" s="10" t="s">
        <v>99</v>
      </c>
      <c r="G15" s="12">
        <v>1</v>
      </c>
      <c r="H15" s="12">
        <v>2</v>
      </c>
      <c r="I15" s="12">
        <v>1</v>
      </c>
      <c r="J15" s="12">
        <v>10</v>
      </c>
      <c r="K15" s="12">
        <v>0</v>
      </c>
      <c r="L15" s="12">
        <v>1</v>
      </c>
      <c r="M15" s="12">
        <v>0</v>
      </c>
      <c r="N15" s="12">
        <v>1</v>
      </c>
      <c r="O15" s="12">
        <v>2</v>
      </c>
      <c r="P15" s="12">
        <v>0</v>
      </c>
      <c r="Q15" s="12">
        <f>SUM(G15:P15)</f>
        <v>18</v>
      </c>
      <c r="R15" s="12" t="s">
        <v>141</v>
      </c>
    </row>
    <row r="16" spans="1:18" x14ac:dyDescent="0.25">
      <c r="A16" s="1" t="str">
        <f>("813")</f>
        <v>813</v>
      </c>
      <c r="B16" s="1" t="str">
        <f>("201768")</f>
        <v>201768</v>
      </c>
      <c r="C16" s="1" t="s">
        <v>20</v>
      </c>
      <c r="D16" s="1" t="s">
        <v>28</v>
      </c>
      <c r="E16" s="1" t="s">
        <v>25</v>
      </c>
      <c r="F16" s="10" t="s">
        <v>106</v>
      </c>
      <c r="G16" s="12">
        <v>2</v>
      </c>
      <c r="H16" s="12">
        <v>0</v>
      </c>
      <c r="I16" s="12">
        <v>6</v>
      </c>
      <c r="J16" s="12">
        <v>0</v>
      </c>
      <c r="K16" s="12">
        <v>5</v>
      </c>
      <c r="L16" s="12">
        <v>0</v>
      </c>
      <c r="M16" s="12">
        <v>0</v>
      </c>
      <c r="N16" s="12">
        <v>0</v>
      </c>
      <c r="O16" s="12">
        <v>2</v>
      </c>
      <c r="P16" s="12">
        <v>4</v>
      </c>
      <c r="Q16" s="12">
        <f>SUM(G16:P16)</f>
        <v>19</v>
      </c>
      <c r="R16" s="12" t="s">
        <v>143</v>
      </c>
    </row>
    <row r="17" spans="1:18" x14ac:dyDescent="0.25">
      <c r="A17" s="1" t="str">
        <f>("401")</f>
        <v>401</v>
      </c>
      <c r="B17" s="1" t="str">
        <f>("136575")</f>
        <v>136575</v>
      </c>
      <c r="C17" s="1" t="s">
        <v>33</v>
      </c>
      <c r="D17" s="1" t="s">
        <v>34</v>
      </c>
      <c r="E17" s="1" t="s">
        <v>25</v>
      </c>
      <c r="F17" s="10" t="s">
        <v>119</v>
      </c>
      <c r="G17" s="12">
        <v>9</v>
      </c>
      <c r="H17" s="12">
        <v>1</v>
      </c>
      <c r="I17" s="12">
        <v>1</v>
      </c>
      <c r="J17" s="12">
        <v>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6</v>
      </c>
      <c r="Q17" s="12">
        <f>SUM(G17:P17)</f>
        <v>21</v>
      </c>
      <c r="R17" s="12" t="s">
        <v>144</v>
      </c>
    </row>
    <row r="18" spans="1:18" x14ac:dyDescent="0.25">
      <c r="A18" s="1" t="str">
        <f>("103")</f>
        <v>103</v>
      </c>
      <c r="B18" s="1" t="str">
        <f>("176167")</f>
        <v>176167</v>
      </c>
      <c r="C18" s="1" t="s">
        <v>31</v>
      </c>
      <c r="D18" s="1" t="s">
        <v>32</v>
      </c>
      <c r="E18" s="1" t="s">
        <v>25</v>
      </c>
      <c r="F18" s="10" t="s">
        <v>104</v>
      </c>
      <c r="G18" s="12">
        <v>2</v>
      </c>
      <c r="H18" s="12">
        <v>1</v>
      </c>
      <c r="I18" s="12">
        <v>0</v>
      </c>
      <c r="J18" s="12">
        <v>10</v>
      </c>
      <c r="K18" s="12">
        <v>0</v>
      </c>
      <c r="L18" s="12">
        <v>5</v>
      </c>
      <c r="M18" s="12">
        <v>5</v>
      </c>
      <c r="N18" s="12">
        <v>0</v>
      </c>
      <c r="O18" s="12">
        <v>0</v>
      </c>
      <c r="P18" s="12">
        <v>1</v>
      </c>
      <c r="Q18" s="12">
        <f>SUM(G18:P18)</f>
        <v>24</v>
      </c>
      <c r="R18" s="12" t="s">
        <v>145</v>
      </c>
    </row>
    <row r="19" spans="1:18" x14ac:dyDescent="0.25">
      <c r="A19" s="1" t="str">
        <f>("313")</f>
        <v>313</v>
      </c>
      <c r="B19" s="1" t="str">
        <f>("201675")</f>
        <v>201675</v>
      </c>
      <c r="C19" s="1" t="s">
        <v>26</v>
      </c>
      <c r="D19" s="1" t="s">
        <v>27</v>
      </c>
      <c r="E19" s="1" t="s">
        <v>25</v>
      </c>
      <c r="F19" s="10" t="s">
        <v>114</v>
      </c>
      <c r="G19" s="12">
        <v>2</v>
      </c>
      <c r="H19" s="12">
        <v>5</v>
      </c>
      <c r="I19" s="12">
        <v>11</v>
      </c>
      <c r="J19" s="12">
        <v>12</v>
      </c>
      <c r="K19" s="12">
        <v>2</v>
      </c>
      <c r="L19" s="12">
        <v>5</v>
      </c>
      <c r="M19" s="12">
        <v>0</v>
      </c>
      <c r="N19" s="12">
        <v>0</v>
      </c>
      <c r="O19" s="12">
        <v>1</v>
      </c>
      <c r="P19" s="12">
        <v>2</v>
      </c>
      <c r="Q19" s="12">
        <f>SUM(G19:P19)</f>
        <v>40</v>
      </c>
      <c r="R19" s="12" t="s">
        <v>146</v>
      </c>
    </row>
    <row r="20" spans="1:18" x14ac:dyDescent="0.25">
      <c r="A20" s="1" t="str">
        <f>("50")</f>
        <v>50</v>
      </c>
      <c r="B20" s="1" t="str">
        <f>("213207")</f>
        <v>213207</v>
      </c>
      <c r="C20" s="1" t="s">
        <v>3</v>
      </c>
      <c r="D20" s="1" t="s">
        <v>30</v>
      </c>
      <c r="E20" s="1" t="s">
        <v>25</v>
      </c>
      <c r="F20" s="10" t="s">
        <v>97</v>
      </c>
      <c r="G20" s="12" t="s">
        <v>142</v>
      </c>
      <c r="H20" s="12" t="s">
        <v>142</v>
      </c>
      <c r="I20" s="12" t="s">
        <v>142</v>
      </c>
      <c r="J20" s="12" t="s">
        <v>142</v>
      </c>
      <c r="K20" s="12" t="s">
        <v>142</v>
      </c>
      <c r="L20" s="12" t="s">
        <v>142</v>
      </c>
      <c r="M20" s="12" t="s">
        <v>142</v>
      </c>
      <c r="N20" s="12" t="s">
        <v>142</v>
      </c>
      <c r="O20" s="12" t="s">
        <v>142</v>
      </c>
      <c r="P20" s="12" t="s">
        <v>142</v>
      </c>
      <c r="Q20" s="12" t="s">
        <v>142</v>
      </c>
      <c r="R20" s="12" t="s">
        <v>142</v>
      </c>
    </row>
    <row r="21" spans="1:18" x14ac:dyDescent="0.25">
      <c r="A21" s="1" t="str">
        <f>("105")</f>
        <v>105</v>
      </c>
      <c r="B21" s="1" t="str">
        <f>("132782")</f>
        <v>132782</v>
      </c>
      <c r="C21" s="1" t="s">
        <v>33</v>
      </c>
      <c r="D21" s="1" t="s">
        <v>68</v>
      </c>
      <c r="E21" s="1" t="s">
        <v>25</v>
      </c>
      <c r="F21" s="10" t="s">
        <v>105</v>
      </c>
      <c r="G21" s="12" t="s">
        <v>142</v>
      </c>
      <c r="H21" s="12" t="s">
        <v>142</v>
      </c>
      <c r="I21" s="12" t="s">
        <v>142</v>
      </c>
      <c r="J21" s="12" t="s">
        <v>142</v>
      </c>
      <c r="K21" s="12" t="s">
        <v>142</v>
      </c>
      <c r="L21" s="12" t="s">
        <v>142</v>
      </c>
      <c r="M21" s="12" t="s">
        <v>142</v>
      </c>
      <c r="N21" s="12" t="s">
        <v>142</v>
      </c>
      <c r="O21" s="12" t="s">
        <v>142</v>
      </c>
      <c r="P21" s="12" t="s">
        <v>142</v>
      </c>
      <c r="Q21" s="12" t="s">
        <v>142</v>
      </c>
      <c r="R21" s="12" t="s">
        <v>142</v>
      </c>
    </row>
    <row r="22" spans="1:18" x14ac:dyDescent="0.25">
      <c r="A22" s="1"/>
      <c r="B22" s="1"/>
      <c r="C22" s="1"/>
      <c r="D22" s="1"/>
      <c r="E22" s="1"/>
      <c r="F22" s="10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" t="str">
        <f>("500")</f>
        <v>500</v>
      </c>
      <c r="B23" s="1" t="str">
        <f>("10955")</f>
        <v>10955</v>
      </c>
      <c r="C23" s="1" t="s">
        <v>35</v>
      </c>
      <c r="D23" s="1" t="s">
        <v>36</v>
      </c>
      <c r="E23" s="1" t="s">
        <v>37</v>
      </c>
      <c r="F23" s="10" t="s">
        <v>122</v>
      </c>
      <c r="G23" s="12">
        <v>2</v>
      </c>
      <c r="H23" s="12">
        <v>0</v>
      </c>
      <c r="I23" s="12">
        <v>1</v>
      </c>
      <c r="J23" s="12">
        <v>5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f>SUM(G23:P23)</f>
        <v>8</v>
      </c>
      <c r="R23" s="12" t="s">
        <v>140</v>
      </c>
    </row>
    <row r="24" spans="1:18" x14ac:dyDescent="0.25">
      <c r="A24" s="1" t="str">
        <f>("24")</f>
        <v>24</v>
      </c>
      <c r="B24" s="1" t="str">
        <f>("177394")</f>
        <v>177394</v>
      </c>
      <c r="C24" s="1" t="s">
        <v>38</v>
      </c>
      <c r="D24" s="1" t="s">
        <v>39</v>
      </c>
      <c r="E24" s="1" t="s">
        <v>37</v>
      </c>
      <c r="F24" s="10" t="s">
        <v>91</v>
      </c>
      <c r="G24" s="12">
        <v>8</v>
      </c>
      <c r="H24" s="12">
        <v>0</v>
      </c>
      <c r="I24" s="12">
        <v>1</v>
      </c>
      <c r="J24" s="12">
        <v>14</v>
      </c>
      <c r="K24" s="12">
        <v>0</v>
      </c>
      <c r="L24" s="12">
        <v>5</v>
      </c>
      <c r="M24" s="12">
        <v>5</v>
      </c>
      <c r="N24" s="12">
        <v>0</v>
      </c>
      <c r="O24" s="12">
        <v>0</v>
      </c>
      <c r="P24" s="12">
        <v>2</v>
      </c>
      <c r="Q24" s="12">
        <f>SUM(G24:P24)</f>
        <v>35</v>
      </c>
      <c r="R24" s="12" t="s">
        <v>141</v>
      </c>
    </row>
    <row r="25" spans="1:18" x14ac:dyDescent="0.25">
      <c r="A25" s="1"/>
      <c r="B25" s="1"/>
      <c r="C25" s="1"/>
      <c r="D25" s="1"/>
      <c r="E25" s="1"/>
      <c r="F25" s="1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x14ac:dyDescent="0.25">
      <c r="A26" s="1" t="str">
        <f>("45")</f>
        <v>45</v>
      </c>
      <c r="B26" s="1" t="str">
        <f>("12434")</f>
        <v>12434</v>
      </c>
      <c r="C26" s="1" t="s">
        <v>138</v>
      </c>
      <c r="D26" s="1" t="s">
        <v>44</v>
      </c>
      <c r="E26" s="1" t="s">
        <v>41</v>
      </c>
      <c r="F26" s="10" t="s">
        <v>96</v>
      </c>
      <c r="G26" s="12">
        <v>3</v>
      </c>
      <c r="H26" s="12">
        <v>0</v>
      </c>
      <c r="I26" s="12">
        <v>0</v>
      </c>
      <c r="J26" s="12">
        <v>5</v>
      </c>
      <c r="K26" s="12"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f>SUM(G26:P26)</f>
        <v>9</v>
      </c>
      <c r="R26" s="12" t="s">
        <v>140</v>
      </c>
    </row>
    <row r="27" spans="1:18" x14ac:dyDescent="0.25">
      <c r="A27" s="1" t="str">
        <f>("138")</f>
        <v>138</v>
      </c>
      <c r="B27" s="1" t="str">
        <f>("181014")</f>
        <v>181014</v>
      </c>
      <c r="C27" s="1" t="s">
        <v>47</v>
      </c>
      <c r="D27" s="1" t="s">
        <v>48</v>
      </c>
      <c r="E27" s="1" t="s">
        <v>41</v>
      </c>
      <c r="F27" s="10" t="s">
        <v>107</v>
      </c>
      <c r="G27" s="12">
        <v>2</v>
      </c>
      <c r="H27" s="12">
        <v>0</v>
      </c>
      <c r="I27" s="12">
        <v>0</v>
      </c>
      <c r="J27" s="12">
        <v>3</v>
      </c>
      <c r="K27" s="12">
        <v>0</v>
      </c>
      <c r="L27" s="12">
        <v>0</v>
      </c>
      <c r="M27" s="12">
        <v>0</v>
      </c>
      <c r="N27" s="12">
        <v>0</v>
      </c>
      <c r="O27" s="12">
        <v>15</v>
      </c>
      <c r="P27" s="12">
        <v>1</v>
      </c>
      <c r="Q27" s="12">
        <f>SUM(G27:P27)</f>
        <v>21</v>
      </c>
      <c r="R27" s="12" t="s">
        <v>141</v>
      </c>
    </row>
    <row r="28" spans="1:18" x14ac:dyDescent="0.25">
      <c r="A28" s="1" t="str">
        <f>("395")</f>
        <v>395</v>
      </c>
      <c r="B28" s="1" t="str">
        <f>("204244")</f>
        <v>204244</v>
      </c>
      <c r="C28" s="1" t="s">
        <v>45</v>
      </c>
      <c r="D28" s="1" t="s">
        <v>46</v>
      </c>
      <c r="E28" s="1" t="s">
        <v>41</v>
      </c>
      <c r="F28" s="10" t="s">
        <v>118</v>
      </c>
      <c r="G28" s="12">
        <v>5</v>
      </c>
      <c r="H28" s="12">
        <v>6</v>
      </c>
      <c r="I28" s="12">
        <v>0</v>
      </c>
      <c r="J28" s="12">
        <v>7</v>
      </c>
      <c r="K28" s="12">
        <v>0</v>
      </c>
      <c r="L28" s="12">
        <v>0</v>
      </c>
      <c r="M28" s="12">
        <v>0</v>
      </c>
      <c r="N28" s="12">
        <v>0</v>
      </c>
      <c r="O28" s="12">
        <v>3</v>
      </c>
      <c r="P28" s="12">
        <v>3</v>
      </c>
      <c r="Q28" s="12">
        <f>SUM(G28:P28)</f>
        <v>24</v>
      </c>
      <c r="R28" s="12" t="s">
        <v>143</v>
      </c>
    </row>
    <row r="29" spans="1:18" x14ac:dyDescent="0.25">
      <c r="A29" s="1" t="str">
        <f>("213")</f>
        <v>213</v>
      </c>
      <c r="B29" s="1" t="str">
        <f>("199918")</f>
        <v>199918</v>
      </c>
      <c r="C29" s="1" t="s">
        <v>40</v>
      </c>
      <c r="D29" s="1" t="s">
        <v>30</v>
      </c>
      <c r="E29" s="1" t="s">
        <v>41</v>
      </c>
      <c r="F29" s="10" t="s">
        <v>112</v>
      </c>
      <c r="G29" s="12">
        <v>4</v>
      </c>
      <c r="H29" s="12">
        <v>0</v>
      </c>
      <c r="I29" s="12">
        <v>0</v>
      </c>
      <c r="J29" s="12">
        <v>6</v>
      </c>
      <c r="K29" s="12">
        <v>0</v>
      </c>
      <c r="L29" s="12">
        <v>0</v>
      </c>
      <c r="M29" s="12">
        <v>5</v>
      </c>
      <c r="N29" s="12">
        <v>0</v>
      </c>
      <c r="O29" s="12">
        <v>8</v>
      </c>
      <c r="P29" s="12">
        <v>10</v>
      </c>
      <c r="Q29" s="12">
        <f>SUM(G29:P29)</f>
        <v>33</v>
      </c>
      <c r="R29" s="12" t="s">
        <v>144</v>
      </c>
    </row>
    <row r="30" spans="1:18" x14ac:dyDescent="0.25">
      <c r="A30" s="1" t="str">
        <f>("800")</f>
        <v>800</v>
      </c>
      <c r="B30" s="1" t="str">
        <f>("204798")</f>
        <v>204798</v>
      </c>
      <c r="C30" s="1" t="s">
        <v>49</v>
      </c>
      <c r="D30" s="1" t="s">
        <v>50</v>
      </c>
      <c r="E30" s="1" t="s">
        <v>41</v>
      </c>
      <c r="F30" s="10" t="s">
        <v>115</v>
      </c>
      <c r="G30" s="12">
        <v>6</v>
      </c>
      <c r="H30" s="12">
        <v>10</v>
      </c>
      <c r="I30" s="12">
        <v>2</v>
      </c>
      <c r="J30" s="12">
        <v>8</v>
      </c>
      <c r="K30" s="12">
        <v>0</v>
      </c>
      <c r="L30" s="12">
        <v>0</v>
      </c>
      <c r="M30" s="12">
        <v>0</v>
      </c>
      <c r="N30" s="12">
        <v>7</v>
      </c>
      <c r="O30" s="12">
        <v>13</v>
      </c>
      <c r="P30" s="12">
        <v>11</v>
      </c>
      <c r="Q30" s="12">
        <f>SUM(G30:P30)</f>
        <v>57</v>
      </c>
      <c r="R30" s="12" t="s">
        <v>145</v>
      </c>
    </row>
    <row r="31" spans="1:18" x14ac:dyDescent="0.25">
      <c r="A31" s="1" t="str">
        <f>("805")</f>
        <v>805</v>
      </c>
      <c r="B31" s="1" t="str">
        <f>("204249")</f>
        <v>204249</v>
      </c>
      <c r="C31" s="1" t="s">
        <v>42</v>
      </c>
      <c r="D31" s="1" t="s">
        <v>43</v>
      </c>
      <c r="E31" s="1" t="s">
        <v>41</v>
      </c>
      <c r="F31" s="10" t="s">
        <v>90</v>
      </c>
      <c r="G31" s="12" t="s">
        <v>142</v>
      </c>
      <c r="H31" s="12" t="s">
        <v>142</v>
      </c>
      <c r="I31" s="12" t="s">
        <v>142</v>
      </c>
      <c r="J31" s="12" t="s">
        <v>142</v>
      </c>
      <c r="K31" s="12" t="s">
        <v>142</v>
      </c>
      <c r="L31" s="12" t="s">
        <v>142</v>
      </c>
      <c r="M31" s="12" t="s">
        <v>142</v>
      </c>
      <c r="N31" s="12" t="s">
        <v>142</v>
      </c>
      <c r="O31" s="12" t="s">
        <v>142</v>
      </c>
      <c r="P31" s="12" t="s">
        <v>142</v>
      </c>
      <c r="Q31" s="12" t="s">
        <v>142</v>
      </c>
      <c r="R31" s="12" t="s">
        <v>142</v>
      </c>
    </row>
    <row r="32" spans="1:18" x14ac:dyDescent="0.25">
      <c r="A32" s="1"/>
      <c r="B32" s="1"/>
      <c r="C32" s="1"/>
      <c r="D32" s="1"/>
      <c r="E32" s="1"/>
      <c r="F32" s="10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x14ac:dyDescent="0.25">
      <c r="A33" s="1" t="str">
        <f>("37")</f>
        <v>37</v>
      </c>
      <c r="B33" s="1" t="str">
        <f>("116173")</f>
        <v>116173</v>
      </c>
      <c r="C33" s="1" t="s">
        <v>137</v>
      </c>
      <c r="D33" s="1" t="s">
        <v>53</v>
      </c>
      <c r="E33" s="1" t="s">
        <v>52</v>
      </c>
      <c r="F33" s="10" t="s">
        <v>93</v>
      </c>
      <c r="G33" s="12">
        <v>4</v>
      </c>
      <c r="H33" s="12">
        <v>1</v>
      </c>
      <c r="I33" s="12">
        <v>0</v>
      </c>
      <c r="J33" s="12">
        <v>3</v>
      </c>
      <c r="K33" s="12">
        <v>0</v>
      </c>
      <c r="L33" s="12">
        <v>0</v>
      </c>
      <c r="M33" s="12">
        <v>0</v>
      </c>
      <c r="N33" s="12">
        <v>0</v>
      </c>
      <c r="O33" s="12">
        <v>5</v>
      </c>
      <c r="P33" s="12">
        <v>6</v>
      </c>
      <c r="Q33" s="12">
        <f>SUM(G33:P33)</f>
        <v>19</v>
      </c>
      <c r="R33" s="12" t="s">
        <v>140</v>
      </c>
    </row>
    <row r="34" spans="1:18" x14ac:dyDescent="0.25">
      <c r="A34" s="1" t="str">
        <f>("57")</f>
        <v>57</v>
      </c>
      <c r="B34" s="1" t="str">
        <f>("121323")</f>
        <v>121323</v>
      </c>
      <c r="C34" s="1" t="s">
        <v>139</v>
      </c>
      <c r="D34" s="1" t="s">
        <v>54</v>
      </c>
      <c r="E34" s="1" t="s">
        <v>52</v>
      </c>
      <c r="F34" s="10" t="s">
        <v>98</v>
      </c>
      <c r="G34" s="12">
        <v>6</v>
      </c>
      <c r="H34" s="12">
        <v>0</v>
      </c>
      <c r="I34" s="12">
        <v>3</v>
      </c>
      <c r="J34" s="12">
        <v>7</v>
      </c>
      <c r="K34" s="12">
        <v>5</v>
      </c>
      <c r="L34" s="12">
        <v>0</v>
      </c>
      <c r="M34" s="12">
        <v>1</v>
      </c>
      <c r="N34" s="12">
        <v>0</v>
      </c>
      <c r="O34" s="12">
        <v>4</v>
      </c>
      <c r="P34" s="12">
        <v>4</v>
      </c>
      <c r="Q34" s="12">
        <f>SUM(G34:P34)</f>
        <v>30</v>
      </c>
      <c r="R34" s="12" t="s">
        <v>141</v>
      </c>
    </row>
    <row r="35" spans="1:18" x14ac:dyDescent="0.25">
      <c r="A35" s="1" t="str">
        <f>("174")</f>
        <v>174</v>
      </c>
      <c r="B35" s="1" t="str">
        <f>("107604")</f>
        <v>107604</v>
      </c>
      <c r="C35" s="1" t="s">
        <v>61</v>
      </c>
      <c r="D35" s="1" t="s">
        <v>51</v>
      </c>
      <c r="E35" s="1" t="s">
        <v>52</v>
      </c>
      <c r="F35" s="10" t="s">
        <v>110</v>
      </c>
      <c r="G35" s="12">
        <v>2</v>
      </c>
      <c r="H35" s="12">
        <v>2</v>
      </c>
      <c r="I35" s="12">
        <v>3</v>
      </c>
      <c r="J35" s="12">
        <v>3</v>
      </c>
      <c r="K35" s="12">
        <v>0</v>
      </c>
      <c r="L35" s="12">
        <v>0</v>
      </c>
      <c r="M35" s="12">
        <v>0</v>
      </c>
      <c r="N35" s="12">
        <v>1</v>
      </c>
      <c r="O35" s="12">
        <v>20</v>
      </c>
      <c r="P35" s="12">
        <v>7</v>
      </c>
      <c r="Q35" s="12">
        <f>SUM(G35:P35)</f>
        <v>38</v>
      </c>
      <c r="R35" s="12" t="s">
        <v>143</v>
      </c>
    </row>
    <row r="36" spans="1:18" x14ac:dyDescent="0.25">
      <c r="A36" s="1"/>
      <c r="B36" s="1"/>
      <c r="C36" s="1"/>
      <c r="D36" s="1"/>
      <c r="E36" s="1"/>
      <c r="F36" s="10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x14ac:dyDescent="0.25">
      <c r="A37" s="1" t="str">
        <f>("190")</f>
        <v>190</v>
      </c>
      <c r="B37" s="1" t="str">
        <f>("11704")</f>
        <v>11704</v>
      </c>
      <c r="C37" s="1" t="s">
        <v>5</v>
      </c>
      <c r="D37" s="1" t="s">
        <v>6</v>
      </c>
      <c r="E37" s="1" t="s">
        <v>56</v>
      </c>
      <c r="F37" s="10" t="s">
        <v>111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1</v>
      </c>
      <c r="P37" s="12">
        <v>0</v>
      </c>
      <c r="Q37" s="12">
        <f t="shared" ref="Q37:Q44" si="0">SUM(G37:P37)</f>
        <v>1</v>
      </c>
      <c r="R37" s="12" t="s">
        <v>140</v>
      </c>
    </row>
    <row r="38" spans="1:18" x14ac:dyDescent="0.25">
      <c r="A38" s="1" t="str">
        <f>("220")</f>
        <v>220</v>
      </c>
      <c r="B38" s="1" t="str">
        <f>("74061")</f>
        <v>74061</v>
      </c>
      <c r="C38" s="1" t="s">
        <v>57</v>
      </c>
      <c r="D38" s="1" t="s">
        <v>58</v>
      </c>
      <c r="E38" s="1" t="s">
        <v>56</v>
      </c>
      <c r="F38" s="10" t="s">
        <v>111</v>
      </c>
      <c r="G38" s="12">
        <v>2</v>
      </c>
      <c r="H38" s="12">
        <v>4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2</v>
      </c>
      <c r="P38" s="12">
        <v>1</v>
      </c>
      <c r="Q38" s="12">
        <f t="shared" si="0"/>
        <v>9</v>
      </c>
      <c r="R38" s="12" t="s">
        <v>141</v>
      </c>
    </row>
    <row r="39" spans="1:18" x14ac:dyDescent="0.25">
      <c r="A39" s="1" t="str">
        <f>("63")</f>
        <v>63</v>
      </c>
      <c r="B39" s="1" t="str">
        <f>("185750")</f>
        <v>185750</v>
      </c>
      <c r="C39" s="1" t="s">
        <v>59</v>
      </c>
      <c r="D39" s="1" t="s">
        <v>60</v>
      </c>
      <c r="E39" s="1" t="s">
        <v>56</v>
      </c>
      <c r="F39" s="10" t="s">
        <v>100</v>
      </c>
      <c r="G39" s="12">
        <v>0</v>
      </c>
      <c r="H39" s="12">
        <v>0</v>
      </c>
      <c r="I39" s="12">
        <v>0</v>
      </c>
      <c r="J39" s="12">
        <v>11</v>
      </c>
      <c r="K39" s="12">
        <v>0</v>
      </c>
      <c r="L39" s="12">
        <v>0</v>
      </c>
      <c r="M39" s="12">
        <v>0</v>
      </c>
      <c r="N39" s="12">
        <v>1</v>
      </c>
      <c r="O39" s="12">
        <v>4</v>
      </c>
      <c r="P39" s="12">
        <v>1</v>
      </c>
      <c r="Q39" s="12">
        <f t="shared" si="0"/>
        <v>17</v>
      </c>
      <c r="R39" s="12" t="s">
        <v>143</v>
      </c>
    </row>
    <row r="40" spans="1:18" x14ac:dyDescent="0.25">
      <c r="A40" s="1" t="str">
        <f>("356")</f>
        <v>356</v>
      </c>
      <c r="B40" s="1" t="str">
        <f>("202739")</f>
        <v>202739</v>
      </c>
      <c r="C40" s="1" t="s">
        <v>61</v>
      </c>
      <c r="D40" s="1" t="s">
        <v>62</v>
      </c>
      <c r="E40" s="1" t="s">
        <v>56</v>
      </c>
      <c r="F40" s="10" t="s">
        <v>116</v>
      </c>
      <c r="G40" s="12">
        <v>3</v>
      </c>
      <c r="H40" s="12">
        <v>0</v>
      </c>
      <c r="I40" s="12">
        <v>0</v>
      </c>
      <c r="J40" s="12">
        <v>6</v>
      </c>
      <c r="K40" s="12">
        <v>0</v>
      </c>
      <c r="L40" s="12">
        <v>0</v>
      </c>
      <c r="M40" s="12">
        <v>0</v>
      </c>
      <c r="N40" s="12">
        <v>0</v>
      </c>
      <c r="O40" s="12">
        <v>15</v>
      </c>
      <c r="P40" s="12">
        <v>8</v>
      </c>
      <c r="Q40" s="12">
        <f t="shared" si="0"/>
        <v>32</v>
      </c>
      <c r="R40" s="12" t="s">
        <v>144</v>
      </c>
    </row>
    <row r="41" spans="1:18" x14ac:dyDescent="0.25">
      <c r="A41" s="1" t="str">
        <f>("35")</f>
        <v>35</v>
      </c>
      <c r="B41" s="1" t="str">
        <f>("148401")</f>
        <v>148401</v>
      </c>
      <c r="C41" s="1" t="s">
        <v>72</v>
      </c>
      <c r="D41" s="1" t="s">
        <v>73</v>
      </c>
      <c r="E41" s="1" t="s">
        <v>56</v>
      </c>
      <c r="F41" s="10" t="s">
        <v>88</v>
      </c>
      <c r="G41" s="12">
        <v>2</v>
      </c>
      <c r="H41" s="12">
        <v>6</v>
      </c>
      <c r="I41" s="12">
        <v>0</v>
      </c>
      <c r="J41" s="12">
        <v>3</v>
      </c>
      <c r="K41" s="12">
        <v>0</v>
      </c>
      <c r="L41" s="12">
        <v>0</v>
      </c>
      <c r="M41" s="12">
        <v>0</v>
      </c>
      <c r="N41" s="12">
        <v>0</v>
      </c>
      <c r="O41" s="12">
        <v>13</v>
      </c>
      <c r="P41" s="12">
        <v>11</v>
      </c>
      <c r="Q41" s="12">
        <f t="shared" si="0"/>
        <v>35</v>
      </c>
      <c r="R41" s="12" t="s">
        <v>145</v>
      </c>
    </row>
    <row r="42" spans="1:18" x14ac:dyDescent="0.25">
      <c r="A42" s="1" t="str">
        <f>("170")</f>
        <v>170</v>
      </c>
      <c r="B42" s="1" t="str">
        <f>("150912")</f>
        <v>150912</v>
      </c>
      <c r="C42" s="1" t="s">
        <v>65</v>
      </c>
      <c r="D42" s="1" t="s">
        <v>66</v>
      </c>
      <c r="E42" s="1" t="s">
        <v>56</v>
      </c>
      <c r="F42" s="10" t="s">
        <v>104</v>
      </c>
      <c r="G42" s="12">
        <v>9</v>
      </c>
      <c r="H42" s="12">
        <v>1</v>
      </c>
      <c r="I42" s="12">
        <v>0</v>
      </c>
      <c r="J42" s="12">
        <v>7</v>
      </c>
      <c r="K42" s="12">
        <v>0</v>
      </c>
      <c r="L42" s="12">
        <v>0</v>
      </c>
      <c r="M42" s="12">
        <v>0</v>
      </c>
      <c r="N42" s="12">
        <v>3</v>
      </c>
      <c r="O42" s="12">
        <v>12</v>
      </c>
      <c r="P42" s="12">
        <v>7</v>
      </c>
      <c r="Q42" s="12">
        <f t="shared" si="0"/>
        <v>39</v>
      </c>
      <c r="R42" s="12" t="s">
        <v>146</v>
      </c>
    </row>
    <row r="43" spans="1:18" x14ac:dyDescent="0.25">
      <c r="A43" s="1" t="str">
        <f>("88")</f>
        <v>88</v>
      </c>
      <c r="B43" s="1" t="str">
        <f>("144169")</f>
        <v>144169</v>
      </c>
      <c r="C43" s="1" t="s">
        <v>57</v>
      </c>
      <c r="D43" s="1" t="s">
        <v>67</v>
      </c>
      <c r="E43" s="1" t="s">
        <v>56</v>
      </c>
      <c r="F43" s="10" t="s">
        <v>101</v>
      </c>
      <c r="G43" s="12">
        <v>2</v>
      </c>
      <c r="H43" s="12">
        <v>0</v>
      </c>
      <c r="I43" s="12">
        <v>0</v>
      </c>
      <c r="J43" s="12">
        <v>2</v>
      </c>
      <c r="K43" s="12">
        <v>5</v>
      </c>
      <c r="L43" s="12">
        <v>0</v>
      </c>
      <c r="M43" s="12">
        <v>5</v>
      </c>
      <c r="N43" s="12">
        <v>1</v>
      </c>
      <c r="O43" s="12">
        <v>18</v>
      </c>
      <c r="P43" s="12">
        <v>11</v>
      </c>
      <c r="Q43" s="12">
        <f t="shared" si="0"/>
        <v>44</v>
      </c>
      <c r="R43" s="12" t="s">
        <v>147</v>
      </c>
    </row>
    <row r="44" spans="1:18" x14ac:dyDescent="0.25">
      <c r="A44" s="1" t="str">
        <f>("11")</f>
        <v>11</v>
      </c>
      <c r="B44" s="1" t="str">
        <f>("186048")</f>
        <v>186048</v>
      </c>
      <c r="C44" s="1" t="s">
        <v>63</v>
      </c>
      <c r="D44" s="1" t="s">
        <v>64</v>
      </c>
      <c r="E44" s="1" t="s">
        <v>56</v>
      </c>
      <c r="F44" s="10" t="s">
        <v>88</v>
      </c>
      <c r="G44" s="12">
        <v>9</v>
      </c>
      <c r="H44" s="12">
        <v>20</v>
      </c>
      <c r="I44" s="12">
        <v>4</v>
      </c>
      <c r="J44" s="12">
        <v>12</v>
      </c>
      <c r="K44" s="12">
        <v>0</v>
      </c>
      <c r="L44" s="12">
        <v>0</v>
      </c>
      <c r="M44" s="12">
        <v>1</v>
      </c>
      <c r="N44" s="12">
        <v>18</v>
      </c>
      <c r="O44" s="12">
        <v>20</v>
      </c>
      <c r="P44" s="12">
        <v>18</v>
      </c>
      <c r="Q44" s="12">
        <f t="shared" si="0"/>
        <v>102</v>
      </c>
      <c r="R44" s="12" t="s">
        <v>148</v>
      </c>
    </row>
    <row r="45" spans="1:18" x14ac:dyDescent="0.25">
      <c r="A45" s="1" t="str">
        <f>("17")</f>
        <v>17</v>
      </c>
      <c r="B45" s="1" t="str">
        <f>("10478")</f>
        <v>10478</v>
      </c>
      <c r="C45" s="1" t="s">
        <v>32</v>
      </c>
      <c r="D45" s="1" t="s">
        <v>69</v>
      </c>
      <c r="E45" s="1" t="s">
        <v>56</v>
      </c>
      <c r="F45" s="10" t="s">
        <v>90</v>
      </c>
      <c r="G45" s="12" t="s">
        <v>142</v>
      </c>
      <c r="H45" s="12" t="s">
        <v>142</v>
      </c>
      <c r="I45" s="12" t="s">
        <v>142</v>
      </c>
      <c r="J45" s="12" t="s">
        <v>142</v>
      </c>
      <c r="K45" s="12" t="s">
        <v>142</v>
      </c>
      <c r="L45" s="12" t="s">
        <v>142</v>
      </c>
      <c r="M45" s="12" t="s">
        <v>142</v>
      </c>
      <c r="N45" s="12" t="s">
        <v>142</v>
      </c>
      <c r="O45" s="12" t="s">
        <v>142</v>
      </c>
      <c r="P45" s="12" t="s">
        <v>142</v>
      </c>
      <c r="Q45" s="12" t="s">
        <v>142</v>
      </c>
      <c r="R45" s="12" t="s">
        <v>142</v>
      </c>
    </row>
    <row r="46" spans="1:18" x14ac:dyDescent="0.25">
      <c r="A46" s="1" t="str">
        <f>("42")</f>
        <v>42</v>
      </c>
      <c r="B46" s="1" t="str">
        <f>("14046")</f>
        <v>14046</v>
      </c>
      <c r="C46" s="1" t="s">
        <v>55</v>
      </c>
      <c r="D46" s="1" t="s">
        <v>14</v>
      </c>
      <c r="E46" s="1" t="s">
        <v>56</v>
      </c>
      <c r="F46" s="10" t="s">
        <v>95</v>
      </c>
      <c r="G46" s="12" t="s">
        <v>142</v>
      </c>
      <c r="H46" s="12" t="s">
        <v>142</v>
      </c>
      <c r="I46" s="12" t="s">
        <v>142</v>
      </c>
      <c r="J46" s="12" t="s">
        <v>142</v>
      </c>
      <c r="K46" s="12" t="s">
        <v>142</v>
      </c>
      <c r="L46" s="12" t="s">
        <v>142</v>
      </c>
      <c r="M46" s="12" t="s">
        <v>142</v>
      </c>
      <c r="N46" s="12" t="s">
        <v>142</v>
      </c>
      <c r="O46" s="12" t="s">
        <v>142</v>
      </c>
      <c r="P46" s="12" t="s">
        <v>142</v>
      </c>
      <c r="Q46" s="12" t="s">
        <v>142</v>
      </c>
      <c r="R46" s="12" t="s">
        <v>142</v>
      </c>
    </row>
    <row r="47" spans="1:18" x14ac:dyDescent="0.25">
      <c r="A47" s="1" t="str">
        <f>("126")</f>
        <v>126</v>
      </c>
      <c r="B47" s="1" t="str">
        <f>("85124")</f>
        <v>85124</v>
      </c>
      <c r="C47" s="1" t="s">
        <v>70</v>
      </c>
      <c r="D47" s="1" t="s">
        <v>71</v>
      </c>
      <c r="E47" s="1" t="s">
        <v>56</v>
      </c>
      <c r="F47" s="10" t="s">
        <v>106</v>
      </c>
      <c r="G47" s="12" t="s">
        <v>142</v>
      </c>
      <c r="H47" s="12" t="s">
        <v>142</v>
      </c>
      <c r="I47" s="12" t="s">
        <v>142</v>
      </c>
      <c r="J47" s="12" t="s">
        <v>142</v>
      </c>
      <c r="K47" s="12" t="s">
        <v>142</v>
      </c>
      <c r="L47" s="12" t="s">
        <v>142</v>
      </c>
      <c r="M47" s="12" t="s">
        <v>142</v>
      </c>
      <c r="N47" s="12" t="s">
        <v>142</v>
      </c>
      <c r="O47" s="12" t="s">
        <v>142</v>
      </c>
      <c r="P47" s="12" t="s">
        <v>142</v>
      </c>
      <c r="Q47" s="12" t="s">
        <v>142</v>
      </c>
      <c r="R47" s="12" t="s">
        <v>142</v>
      </c>
    </row>
    <row r="48" spans="1:18" x14ac:dyDescent="0.25">
      <c r="A48" s="1" t="str">
        <f>("326")</f>
        <v>326</v>
      </c>
      <c r="B48" s="1" t="str">
        <f>("58049")</f>
        <v>58049</v>
      </c>
      <c r="C48" s="1" t="s">
        <v>26</v>
      </c>
      <c r="D48" s="1" t="s">
        <v>14</v>
      </c>
      <c r="E48" s="1" t="s">
        <v>56</v>
      </c>
      <c r="F48" s="10" t="s">
        <v>115</v>
      </c>
      <c r="G48" s="12" t="s">
        <v>142</v>
      </c>
      <c r="H48" s="12" t="s">
        <v>142</v>
      </c>
      <c r="I48" s="12" t="s">
        <v>142</v>
      </c>
      <c r="J48" s="12" t="s">
        <v>142</v>
      </c>
      <c r="K48" s="12" t="s">
        <v>142</v>
      </c>
      <c r="L48" s="12" t="s">
        <v>142</v>
      </c>
      <c r="M48" s="12" t="s">
        <v>142</v>
      </c>
      <c r="N48" s="12" t="s">
        <v>142</v>
      </c>
      <c r="O48" s="12" t="s">
        <v>142</v>
      </c>
      <c r="P48" s="12" t="s">
        <v>142</v>
      </c>
      <c r="Q48" s="12" t="s">
        <v>142</v>
      </c>
      <c r="R48" s="12" t="s">
        <v>142</v>
      </c>
    </row>
    <row r="49" spans="1:18" x14ac:dyDescent="0.25">
      <c r="A49" s="1"/>
      <c r="B49" s="1"/>
      <c r="C49" s="1"/>
      <c r="D49" s="1"/>
      <c r="E49" s="1"/>
      <c r="F49" s="1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x14ac:dyDescent="0.25">
      <c r="A50" s="1" t="str">
        <f>("93")</f>
        <v>93</v>
      </c>
      <c r="B50" s="1" t="str">
        <f>("166122")</f>
        <v>166122</v>
      </c>
      <c r="C50" s="1" t="s">
        <v>57</v>
      </c>
      <c r="D50" s="1" t="s">
        <v>32</v>
      </c>
      <c r="E50" s="1" t="s">
        <v>76</v>
      </c>
      <c r="F50" s="10" t="s">
        <v>103</v>
      </c>
      <c r="G50" s="12">
        <v>2</v>
      </c>
      <c r="H50" s="12">
        <v>0</v>
      </c>
      <c r="I50" s="12">
        <v>3</v>
      </c>
      <c r="J50" s="12">
        <v>11</v>
      </c>
      <c r="K50" s="12">
        <v>0</v>
      </c>
      <c r="L50" s="12">
        <v>1</v>
      </c>
      <c r="M50" s="12">
        <v>1</v>
      </c>
      <c r="N50" s="12">
        <v>1</v>
      </c>
      <c r="O50" s="12">
        <v>20</v>
      </c>
      <c r="P50" s="12">
        <v>7</v>
      </c>
      <c r="Q50" s="12">
        <f>SUM(G50:P50)</f>
        <v>46</v>
      </c>
      <c r="R50" s="12" t="s">
        <v>140</v>
      </c>
    </row>
    <row r="51" spans="1:18" x14ac:dyDescent="0.25">
      <c r="A51" s="1" t="str">
        <f>("393")</f>
        <v>393</v>
      </c>
      <c r="B51" s="1" t="str">
        <f>("204153")</f>
        <v>204153</v>
      </c>
      <c r="C51" s="1" t="s">
        <v>74</v>
      </c>
      <c r="D51" s="1" t="s">
        <v>75</v>
      </c>
      <c r="E51" s="1" t="s">
        <v>76</v>
      </c>
      <c r="F51" s="10" t="s">
        <v>117</v>
      </c>
      <c r="G51" s="12" t="s">
        <v>142</v>
      </c>
      <c r="H51" s="12" t="s">
        <v>142</v>
      </c>
      <c r="I51" s="12" t="s">
        <v>142</v>
      </c>
      <c r="J51" s="12" t="s">
        <v>142</v>
      </c>
      <c r="K51" s="12" t="s">
        <v>142</v>
      </c>
      <c r="L51" s="12" t="s">
        <v>142</v>
      </c>
      <c r="M51" s="12" t="s">
        <v>142</v>
      </c>
      <c r="N51" s="12" t="s">
        <v>142</v>
      </c>
      <c r="O51" s="12" t="s">
        <v>142</v>
      </c>
      <c r="P51" s="12" t="s">
        <v>142</v>
      </c>
      <c r="Q51" s="12" t="s">
        <v>142</v>
      </c>
      <c r="R51" s="12" t="s">
        <v>142</v>
      </c>
    </row>
    <row r="52" spans="1:18" x14ac:dyDescent="0.25">
      <c r="A52" s="1"/>
      <c r="B52" s="1"/>
      <c r="C52" s="1"/>
      <c r="D52" s="1"/>
      <c r="E52" s="1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x14ac:dyDescent="0.25">
      <c r="A53" s="1" t="str">
        <f>("41")</f>
        <v>41</v>
      </c>
      <c r="B53" s="1" t="str">
        <f>("208372")</f>
        <v>208372</v>
      </c>
      <c r="C53" s="1" t="s">
        <v>77</v>
      </c>
      <c r="D53" s="1" t="s">
        <v>78</v>
      </c>
      <c r="E53" s="1" t="s">
        <v>149</v>
      </c>
      <c r="F53" s="10" t="s">
        <v>94</v>
      </c>
      <c r="G53" s="12">
        <v>14</v>
      </c>
      <c r="H53" s="12">
        <v>7</v>
      </c>
      <c r="I53" s="12">
        <v>9</v>
      </c>
      <c r="J53" s="12">
        <v>18</v>
      </c>
      <c r="K53" s="12">
        <v>0</v>
      </c>
      <c r="L53" s="12">
        <v>5</v>
      </c>
      <c r="M53" s="12">
        <v>6</v>
      </c>
      <c r="N53" s="12">
        <v>5</v>
      </c>
      <c r="O53" s="12">
        <v>15</v>
      </c>
      <c r="P53" s="12">
        <v>0</v>
      </c>
      <c r="Q53" s="12">
        <f>SUM(G53:P53)</f>
        <v>79</v>
      </c>
      <c r="R53" s="12" t="s">
        <v>140</v>
      </c>
    </row>
    <row r="54" spans="1:18" x14ac:dyDescent="0.25">
      <c r="A54" s="1"/>
      <c r="B54" s="1"/>
      <c r="C54" s="1"/>
      <c r="D54" s="1"/>
      <c r="E54" s="1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x14ac:dyDescent="0.25">
      <c r="A55" s="1" t="str">
        <f>("139")</f>
        <v>139</v>
      </c>
      <c r="B55" s="1" t="str">
        <f>("193891")</f>
        <v>193891</v>
      </c>
      <c r="C55" s="1" t="s">
        <v>81</v>
      </c>
      <c r="D55" s="1" t="s">
        <v>48</v>
      </c>
      <c r="E55" s="1" t="s">
        <v>79</v>
      </c>
      <c r="F55" s="10" t="s">
        <v>108</v>
      </c>
      <c r="G55" s="12">
        <v>7</v>
      </c>
      <c r="H55" s="12">
        <v>3</v>
      </c>
      <c r="I55" s="12">
        <v>12</v>
      </c>
      <c r="J55" s="12">
        <v>12</v>
      </c>
      <c r="K55" s="12">
        <v>1</v>
      </c>
      <c r="L55" s="12">
        <v>3</v>
      </c>
      <c r="M55" s="12">
        <v>5</v>
      </c>
      <c r="N55" s="12">
        <v>3</v>
      </c>
      <c r="O55" s="12">
        <v>0</v>
      </c>
      <c r="P55" s="12">
        <v>9</v>
      </c>
      <c r="Q55" s="12">
        <f>SUM(G55:P55)</f>
        <v>55</v>
      </c>
      <c r="R55" s="12" t="s">
        <v>140</v>
      </c>
    </row>
    <row r="56" spans="1:18" x14ac:dyDescent="0.25">
      <c r="A56" s="1" t="str">
        <f>("46")</f>
        <v>46</v>
      </c>
      <c r="B56" s="1" t="str">
        <f>("186243")</f>
        <v>186243</v>
      </c>
      <c r="C56" s="1" t="s">
        <v>80</v>
      </c>
      <c r="D56" s="1" t="s">
        <v>44</v>
      </c>
      <c r="E56" s="1" t="s">
        <v>79</v>
      </c>
      <c r="F56" s="10" t="s">
        <v>94</v>
      </c>
      <c r="G56" s="12">
        <v>3</v>
      </c>
      <c r="H56" s="12">
        <v>10</v>
      </c>
      <c r="I56" s="12">
        <v>0</v>
      </c>
      <c r="J56" s="12">
        <v>12</v>
      </c>
      <c r="K56" s="12">
        <v>0</v>
      </c>
      <c r="L56" s="12">
        <v>0</v>
      </c>
      <c r="M56" s="12">
        <v>20</v>
      </c>
      <c r="N56" s="12">
        <v>9</v>
      </c>
      <c r="O56" s="12">
        <v>1</v>
      </c>
      <c r="P56" s="12">
        <v>16</v>
      </c>
      <c r="Q56" s="12">
        <f>SUM(G56:P56)</f>
        <v>71</v>
      </c>
      <c r="R56" s="12" t="s">
        <v>141</v>
      </c>
    </row>
  </sheetData>
  <sortState xmlns:xlrd2="http://schemas.microsoft.com/office/spreadsheetml/2017/richdata2" ref="A14:R19">
    <sortCondition ref="Q14:Q19"/>
  </sortState>
  <mergeCells count="1">
    <mergeCell ref="C1:D1"/>
  </mergeCells>
  <phoneticPr fontId="18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Mike Wiseman</cp:lastModifiedBy>
  <dcterms:created xsi:type="dcterms:W3CDTF">2022-07-10T16:59:10Z</dcterms:created>
  <dcterms:modified xsi:type="dcterms:W3CDTF">2022-07-11T18:13:33Z</dcterms:modified>
</cp:coreProperties>
</file>